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8A291A64-9C39-4C90-8742-656EB7F2E340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Receipts!$A$1:$K$23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Receipts!$A$1:$K$23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45" l="1"/>
  <c r="F79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0" i="45"/>
  <c r="F89" i="45"/>
  <c r="F21" i="38"/>
  <c r="F20" i="38"/>
  <c r="F19" i="38"/>
  <c r="F88" i="45"/>
  <c r="F86" i="45"/>
  <c r="F17" i="38"/>
  <c r="F75" i="45"/>
  <c r="F74" i="45"/>
  <c r="E4" i="39"/>
  <c r="F18" i="38"/>
  <c r="F16" i="38"/>
  <c r="F78" i="45"/>
  <c r="F76" i="45"/>
  <c r="F71" i="45"/>
  <c r="F15" i="38"/>
  <c r="F14" i="38"/>
  <c r="F13" i="38"/>
  <c r="F12" i="38"/>
  <c r="F11" i="38"/>
  <c r="F10" i="38"/>
  <c r="F9" i="38"/>
  <c r="F8" i="38"/>
  <c r="F7" i="38"/>
  <c r="F6" i="38"/>
  <c r="F5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<sst xmlns="http://schemas.openxmlformats.org/spreadsheetml/2006/main" count="388" uniqueCount="160">
  <si>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</si>
  <si>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</si>
  <si>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</si>
  <si>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</si>
  <si>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</si>
  <si>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</si>
  <si>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</si>
  <si>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</si>
  <si>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</si>
  <si>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</si>
  <si>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</si>
  <si>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</si>
  <si>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</si>
  <si>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</si>
  <si>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</si>
  <si>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</si>
  <si>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</si>
  <si>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</si>
  <si>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</si>
  <si>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</si>
  <si>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</si>
  <si>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</si>
  <si>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</si>
  <si>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</si>
  <si>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</si>
  <si>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</si>
  <si>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</si>
  <si>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</si>
  <si>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</si>
  <si>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</si>
  <si>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</si>
  <si>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</si>
  <si>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</si>
  <si>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</si>
  <si>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</si>
  <si>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</si>
  <si>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</si>
  <si>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</si>
  <si>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</si>
  <si>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</si>
  <si>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</si>
  <si>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</si>
  <si>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</si>
  <si>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</si>
  <si>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</si>
  <si>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</si>
  <si>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</si>
  <si>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</si>
  <si>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</si>
  <si>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</si>
  <si>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</si>
  <si>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</si>
  <si>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</si>
  <si>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</si>
  <si>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</si>
  <si>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</si>
  <si>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</si>
  <si>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</si>
  <si>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</si>
  <si>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</si>
  <si>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</si>
  <si>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</si>
  <si>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</si>
  <si>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</si>
  <si>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</si>
  <si>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</si>
  <si>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</si>
  <si>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b1</t>
  </si>
  <si>
    <t>HMRC</t>
  </si>
  <si>
    <t xml:space="preserve">65ccv 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</si>
  <si>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</si>
  <si>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</si>
  <si>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</si>
  <si>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</si>
  <si>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</si>
  <si>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</si>
  <si>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</si>
  <si>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</si>
  <si>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</si>
  <si>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</si>
  <si>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</si>
  <si>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</si>
  <si>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</si>
  <si>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</si>
  <si>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e2</t>
  </si>
  <si>
    <t>a1</t>
  </si>
  <si>
    <t>charges</t>
  </si>
  <si>
    <t>b4</t>
  </si>
  <si>
    <t>c1</t>
  </si>
  <si>
    <t>water rates</t>
  </si>
  <si>
    <t>hdc</t>
  </si>
  <si>
    <t>v2</t>
  </si>
  <si>
    <t>bacs</t>
  </si>
  <si>
    <t>precept 1/2</t>
  </si>
  <si>
    <t>Grants/Rebates</t>
  </si>
  <si>
    <t>w1</t>
  </si>
  <si>
    <t>dd</t>
  </si>
  <si>
    <t>Sundry</t>
  </si>
  <si>
    <t>Salary April</t>
  </si>
  <si>
    <t>Grass cutting</t>
  </si>
  <si>
    <t>Village hall</t>
  </si>
  <si>
    <t>postage, stationery</t>
  </si>
  <si>
    <t>IT Website</t>
  </si>
  <si>
    <t>2024-2025 Budget</t>
  </si>
  <si>
    <t>2024-2025 Actual</t>
  </si>
  <si>
    <t>2025-2026 Budget</t>
  </si>
  <si>
    <t>Water plus</t>
  </si>
  <si>
    <t>Water charges</t>
  </si>
  <si>
    <t>H Denton - Stacey</t>
  </si>
  <si>
    <t>Leicester Garden Services</t>
  </si>
  <si>
    <t>employee tax</t>
  </si>
  <si>
    <t>Annual subscription</t>
  </si>
  <si>
    <t>Naturespot</t>
  </si>
  <si>
    <t>santandar</t>
  </si>
  <si>
    <t>bank charges</t>
  </si>
  <si>
    <t>Salary May</t>
  </si>
  <si>
    <t>LRALC</t>
  </si>
  <si>
    <t>home allowance</t>
  </si>
  <si>
    <t>b5</t>
  </si>
  <si>
    <t>Salary June</t>
  </si>
  <si>
    <t>Planning application fee</t>
  </si>
  <si>
    <t>HDC</t>
  </si>
  <si>
    <t>c2</t>
  </si>
  <si>
    <t>Home allowance May</t>
  </si>
  <si>
    <t>ink</t>
  </si>
  <si>
    <t>Royal Mail PO Box address</t>
  </si>
  <si>
    <t>Anifeed ltd</t>
  </si>
  <si>
    <t>Internal audit</t>
  </si>
  <si>
    <t>b2</t>
  </si>
  <si>
    <t>b3</t>
  </si>
  <si>
    <t>Insurance renewal</t>
  </si>
  <si>
    <t>Clear insurance</t>
  </si>
  <si>
    <t>Vat reclaim</t>
  </si>
  <si>
    <t>v1</t>
  </si>
  <si>
    <t>H Denton- Stacey</t>
  </si>
  <si>
    <t>Home allowance</t>
  </si>
  <si>
    <t>ink cartridge</t>
  </si>
  <si>
    <t>Amazon</t>
  </si>
  <si>
    <t>Clerks salary August</t>
  </si>
  <si>
    <t>CPRE</t>
  </si>
  <si>
    <t>Postage</t>
  </si>
  <si>
    <t>Clerks salary July</t>
  </si>
  <si>
    <t>Groundwork</t>
  </si>
  <si>
    <t>N Plan Grant</t>
  </si>
  <si>
    <t>a5</t>
  </si>
  <si>
    <t>your locale</t>
  </si>
  <si>
    <t>Neighbourhood plan</t>
  </si>
  <si>
    <t>f1</t>
  </si>
  <si>
    <t>Home Allowance</t>
  </si>
  <si>
    <t>e3</t>
  </si>
  <si>
    <t>Mcafee renewal</t>
  </si>
  <si>
    <t>Mcafee</t>
  </si>
  <si>
    <t>Clerks salary September</t>
  </si>
  <si>
    <t>Seagrave inspections</t>
  </si>
  <si>
    <t>Rospa inspection</t>
  </si>
  <si>
    <t>p2</t>
  </si>
  <si>
    <t>Moore LLp</t>
  </si>
  <si>
    <t>External audit</t>
  </si>
  <si>
    <t>Village Hall</t>
  </si>
  <si>
    <t>Annual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</si>
</sst>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32" activePane="bottomLeft" state="frozen"/>
      <selection activeCell="B1" sqref="B1"/>
      <selection pane="bottomLeft" activeCell="F43" sqref="F43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45385</v>
      </c>
      <c r="B3" s="38" t="s">
        <v>96</v>
      </c>
      <c r="C3" s="39" t="s">
        <v>106</v>
      </c>
      <c r="D3" s="39" t="s">
        <v>107</v>
      </c>
      <c r="E3" s="39" t="s">
        <v>95</v>
      </c>
      <c r="F3" s="4" t="str">
        <f>VLOOKUP(E3,'Budget v Actual'!A:B,2,FALSE)</f>
        <v>Water</v>
      </c>
      <c r="G3" s="17">
        <v>7.32</v>
      </c>
      <c r="H3" s="17"/>
      <c r="I3" s="42"/>
      <c r="J3" s="8"/>
      <c r="K3" s="23"/>
    </row>
    <row r="4" spans="1:12" s="1" customFormat="1" ht="13.8" x14ac:dyDescent="0.3">
      <c r="A4" s="37">
        <v>45385</v>
      </c>
      <c r="B4" s="38" t="s">
        <v>92</v>
      </c>
      <c r="C4" s="39" t="s">
        <v>108</v>
      </c>
      <c r="D4" s="39" t="s">
        <v>98</v>
      </c>
      <c r="E4" s="39" t="s">
        <v>67</v>
      </c>
      <c r="F4" s="4" t="str">
        <f>VLOOKUP(E4,'Budget v Actual'!A:B,2,FALSE)</f>
        <v>Clerk's Salary</v>
      </c>
      <c r="G4" s="17">
        <v>311.10000000000002</v>
      </c>
      <c r="H4" s="17"/>
      <c r="I4" s="42"/>
      <c r="J4" s="8"/>
      <c r="K4" s="23"/>
    </row>
    <row r="5" spans="1:12" s="1" customFormat="1" ht="13.8" x14ac:dyDescent="0.3">
      <c r="A5" s="37">
        <v>45385</v>
      </c>
      <c r="B5" s="38" t="s">
        <v>92</v>
      </c>
      <c r="C5" s="39" t="s">
        <v>109</v>
      </c>
      <c r="D5" s="39" t="s">
        <v>99</v>
      </c>
      <c r="E5" s="39" t="s">
        <v>88</v>
      </c>
      <c r="F5" s="4" t="str">
        <f>VLOOKUP(E5,'Budget v Actual'!A:B,2,FALSE)</f>
        <v>Grass Cutting</v>
      </c>
      <c r="G5" s="17">
        <v>395.39</v>
      </c>
      <c r="H5" s="17"/>
      <c r="I5" s="42"/>
      <c r="J5" s="8"/>
      <c r="K5" s="23"/>
    </row>
    <row r="6" spans="1:12" s="1" customFormat="1" ht="13.8" x14ac:dyDescent="0.3">
      <c r="A6" s="37">
        <v>45397</v>
      </c>
      <c r="B6" s="38" t="s">
        <v>92</v>
      </c>
      <c r="C6" s="39" t="s">
        <v>68</v>
      </c>
      <c r="D6" s="39" t="s">
        <v>110</v>
      </c>
      <c r="E6" s="39" t="s">
        <v>67</v>
      </c>
      <c r="F6" s="4" t="str">
        <f>VLOOKUP(E6,'Budget v Actual'!A:B,2,FALSE)</f>
        <v>Clerk's Salary</v>
      </c>
      <c r="G6" s="17">
        <v>77.599999999999994</v>
      </c>
      <c r="H6" s="17"/>
      <c r="I6" s="42"/>
      <c r="J6" s="8"/>
      <c r="K6" s="23"/>
    </row>
    <row r="7" spans="1:12" s="1" customFormat="1" ht="13.8" x14ac:dyDescent="0.3">
      <c r="A7" s="37">
        <v>45400</v>
      </c>
      <c r="B7" s="38" t="s">
        <v>92</v>
      </c>
      <c r="C7" s="39" t="s">
        <v>112</v>
      </c>
      <c r="D7" s="39" t="s">
        <v>111</v>
      </c>
      <c r="E7" s="39" t="s">
        <v>84</v>
      </c>
      <c r="F7" s="4" t="str">
        <f>VLOOKUP(E7,'Budget v Actual'!A:B,2,FALSE)</f>
        <v>Subscriptions &amp; Membership</v>
      </c>
      <c r="G7" s="17">
        <v>25</v>
      </c>
      <c r="H7" s="17"/>
      <c r="I7" s="42"/>
      <c r="J7" s="8"/>
      <c r="K7" s="23"/>
    </row>
    <row r="8" spans="1:12" s="39" customFormat="1" ht="13.8" x14ac:dyDescent="0.3">
      <c r="A8" s="37">
        <v>45401</v>
      </c>
      <c r="B8" s="38" t="s">
        <v>86</v>
      </c>
      <c r="C8" s="39" t="s">
        <v>113</v>
      </c>
      <c r="D8" s="39" t="s">
        <v>114</v>
      </c>
      <c r="E8" s="39" t="s">
        <v>87</v>
      </c>
      <c r="F8" s="47" t="str">
        <f>VLOOKUP(E8,'Budget v Actual'!A:B,2,FALSE)</f>
        <v>Bank Charges</v>
      </c>
      <c r="G8" s="41">
        <v>7.5</v>
      </c>
      <c r="H8" s="41"/>
      <c r="I8" s="42"/>
      <c r="K8" s="43"/>
      <c r="L8" s="39" t="s">
        <v>61</v>
      </c>
    </row>
    <row r="9" spans="1:12" s="39" customFormat="1" ht="13.8" x14ac:dyDescent="0.3">
      <c r="A9" s="37">
        <v>45412</v>
      </c>
      <c r="B9" s="38" t="s">
        <v>96</v>
      </c>
      <c r="C9" s="39" t="s">
        <v>106</v>
      </c>
      <c r="D9" s="39" t="s">
        <v>107</v>
      </c>
      <c r="E9" s="39" t="s">
        <v>95</v>
      </c>
      <c r="F9" s="47" t="str">
        <f>VLOOKUP(E9,'Budget v Actual'!A:B,2,FALSE)</f>
        <v>Water</v>
      </c>
      <c r="G9" s="41">
        <v>7.91</v>
      </c>
      <c r="H9" s="41"/>
      <c r="I9" s="42"/>
      <c r="K9" s="43"/>
      <c r="L9" s="39" t="s">
        <v>61</v>
      </c>
    </row>
    <row r="10" spans="1:12" s="39" customFormat="1" ht="13.8" x14ac:dyDescent="0.3">
      <c r="A10" s="37">
        <v>45413</v>
      </c>
      <c r="B10" s="38" t="s">
        <v>92</v>
      </c>
      <c r="C10" s="39" t="s">
        <v>68</v>
      </c>
      <c r="D10" s="39" t="s">
        <v>110</v>
      </c>
      <c r="E10" s="39" t="s">
        <v>67</v>
      </c>
      <c r="F10" s="47" t="str">
        <f>VLOOKUP(E10,'Budget v Actual'!A:B,2,FALSE)</f>
        <v>Clerk's Salary</v>
      </c>
      <c r="G10" s="41">
        <v>77.599999999999994</v>
      </c>
      <c r="H10" s="41"/>
      <c r="I10" s="42"/>
      <c r="K10" s="43"/>
      <c r="L10" s="39" t="s">
        <v>61</v>
      </c>
    </row>
    <row r="11" spans="1:12" s="39" customFormat="1" ht="13.8" x14ac:dyDescent="0.3">
      <c r="A11" s="37">
        <v>45413</v>
      </c>
      <c r="B11" s="38" t="s">
        <v>92</v>
      </c>
      <c r="C11" s="39" t="s">
        <v>108</v>
      </c>
      <c r="D11" s="39" t="s">
        <v>115</v>
      </c>
      <c r="E11" s="39" t="s">
        <v>67</v>
      </c>
      <c r="F11" s="47" t="str">
        <f>VLOOKUP(E11,'Budget v Actual'!A:B,2,FALSE)</f>
        <v>Clerk's Salary</v>
      </c>
      <c r="G11" s="41">
        <v>311.10000000000002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45413</v>
      </c>
      <c r="B12" s="38" t="s">
        <v>92</v>
      </c>
      <c r="C12" s="39" t="s">
        <v>116</v>
      </c>
      <c r="D12" s="39" t="s">
        <v>111</v>
      </c>
      <c r="E12" s="39" t="s">
        <v>84</v>
      </c>
      <c r="F12" s="47" t="str">
        <f>VLOOKUP(E12,'Budget v Actual'!A:B,2,FALSE)</f>
        <v>Subscriptions &amp; Membership</v>
      </c>
      <c r="G12" s="41">
        <v>265.64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45413</v>
      </c>
      <c r="B13" s="38" t="s">
        <v>92</v>
      </c>
      <c r="C13" s="39" t="s">
        <v>109</v>
      </c>
      <c r="D13" s="39" t="s">
        <v>99</v>
      </c>
      <c r="E13" s="39" t="s">
        <v>88</v>
      </c>
      <c r="F13" s="47" t="str">
        <f>VLOOKUP(E13,'Budget v Actual'!A:B,2,FALSE)</f>
        <v>Grass Cutting</v>
      </c>
      <c r="G13" s="41">
        <v>395.39</v>
      </c>
      <c r="H13" s="41"/>
      <c r="I13" s="42"/>
      <c r="K13" s="43"/>
    </row>
    <row r="14" spans="1:12" s="39" customFormat="1" ht="13.8" x14ac:dyDescent="0.3">
      <c r="A14" s="37">
        <v>45433</v>
      </c>
      <c r="B14" s="38" t="s">
        <v>86</v>
      </c>
      <c r="C14" s="39" t="s">
        <v>113</v>
      </c>
      <c r="D14" s="39" t="s">
        <v>114</v>
      </c>
      <c r="E14" s="39" t="s">
        <v>87</v>
      </c>
      <c r="F14" s="47" t="str">
        <f>VLOOKUP(E14,'Budget v Actual'!A:B,2,FALSE)</f>
        <v>Bank Charges</v>
      </c>
      <c r="G14" s="41">
        <v>7.5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45435</v>
      </c>
      <c r="B15" s="38" t="s">
        <v>92</v>
      </c>
      <c r="C15" s="39" t="s">
        <v>131</v>
      </c>
      <c r="D15" s="39" t="s">
        <v>130</v>
      </c>
      <c r="E15" s="39" t="s">
        <v>129</v>
      </c>
      <c r="F15" s="47" t="str">
        <f>VLOOKUP(E15,'Budget v Actual'!A:B,2,FALSE)</f>
        <v>Insurance</v>
      </c>
      <c r="G15" s="41">
        <v>470.58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45435</v>
      </c>
      <c r="B16" s="38" t="s">
        <v>92</v>
      </c>
      <c r="C16" s="39" t="s">
        <v>131</v>
      </c>
      <c r="D16" s="39" t="s">
        <v>130</v>
      </c>
      <c r="E16" s="39" t="s">
        <v>129</v>
      </c>
      <c r="F16" s="47" t="str">
        <f>VLOOKUP(E16,'Budget v Actual'!A:B,2,FALSE)</f>
        <v>Insurance</v>
      </c>
      <c r="G16" s="41">
        <v>433.81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45435</v>
      </c>
      <c r="B17" s="38" t="s">
        <v>92</v>
      </c>
      <c r="C17" s="39" t="s">
        <v>126</v>
      </c>
      <c r="D17" s="39" t="s">
        <v>127</v>
      </c>
      <c r="E17" s="39" t="s">
        <v>128</v>
      </c>
      <c r="F17" s="47" t="str">
        <f>VLOOKUP(E17,'Budget v Actual'!A:B,2,FALSE)</f>
        <v>Audit</v>
      </c>
      <c r="G17" s="41">
        <v>240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45435</v>
      </c>
      <c r="B18" s="38" t="s">
        <v>92</v>
      </c>
      <c r="C18" s="39" t="s">
        <v>108</v>
      </c>
      <c r="D18" s="39" t="s">
        <v>125</v>
      </c>
      <c r="E18" s="39" t="s">
        <v>118</v>
      </c>
      <c r="F18" s="47" t="str">
        <f>VLOOKUP(E18,'Budget v Actual'!A:B,2,FALSE)</f>
        <v>Printing, Stationery, Postage</v>
      </c>
      <c r="G18" s="41">
        <v>84.84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45435</v>
      </c>
      <c r="B19" s="38" t="s">
        <v>92</v>
      </c>
      <c r="C19" s="39" t="s">
        <v>108</v>
      </c>
      <c r="D19" s="39" t="s">
        <v>124</v>
      </c>
      <c r="E19" s="39" t="s">
        <v>118</v>
      </c>
      <c r="F19" s="47" t="str">
        <f>VLOOKUP(E19,'Budget v Actual'!A:B,2,FALSE)</f>
        <v>Printing, Stationery, Postage</v>
      </c>
      <c r="G19" s="41">
        <v>46.99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45435</v>
      </c>
      <c r="B20" s="38" t="s">
        <v>92</v>
      </c>
      <c r="C20" s="39" t="s">
        <v>108</v>
      </c>
      <c r="D20" s="39" t="s">
        <v>123</v>
      </c>
      <c r="E20" s="39" t="s">
        <v>118</v>
      </c>
      <c r="F20" s="47" t="str">
        <f>VLOOKUP(E20,'Budget v Actual'!A:B,2,FALSE)</f>
        <v>Printing, Stationery, Postage</v>
      </c>
      <c r="G20" s="41">
        <v>26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45436</v>
      </c>
      <c r="B21" s="38" t="s">
        <v>92</v>
      </c>
      <c r="C21" s="39" t="s">
        <v>121</v>
      </c>
      <c r="D21" s="39" t="s">
        <v>120</v>
      </c>
      <c r="E21" s="39" t="s">
        <v>122</v>
      </c>
      <c r="F21" s="47" t="str">
        <f>VLOOKUP(E21,'Budget v Actual'!A:B,2,FALSE)</f>
        <v>Repairs &amp; Maintenance, bins</v>
      </c>
      <c r="G21" s="41">
        <v>216.5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45442</v>
      </c>
      <c r="B22" s="38" t="s">
        <v>96</v>
      </c>
      <c r="C22" s="39" t="s">
        <v>106</v>
      </c>
      <c r="D22" s="39" t="s">
        <v>107</v>
      </c>
      <c r="E22" s="39" t="s">
        <v>95</v>
      </c>
      <c r="F22" s="47" t="str">
        <f>VLOOKUP(E22,'Budget v Actual'!A:B,2,FALSE)</f>
        <v>Water</v>
      </c>
      <c r="G22" s="41">
        <v>7.77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45444</v>
      </c>
      <c r="B23" s="38" t="s">
        <v>92</v>
      </c>
      <c r="C23" s="39" t="s">
        <v>108</v>
      </c>
      <c r="D23" s="39" t="s">
        <v>119</v>
      </c>
      <c r="E23" s="39" t="s">
        <v>67</v>
      </c>
      <c r="F23" s="47" t="str">
        <f>VLOOKUP(E23,'Budget v Actual'!A:B,2,FALSE)</f>
        <v>Clerk's Salary</v>
      </c>
      <c r="G23" s="41">
        <v>388.7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45444</v>
      </c>
      <c r="B24" s="38" t="s">
        <v>92</v>
      </c>
      <c r="C24" s="39" t="s">
        <v>108</v>
      </c>
      <c r="D24" s="39" t="s">
        <v>117</v>
      </c>
      <c r="E24" s="39" t="s">
        <v>118</v>
      </c>
      <c r="F24" s="47" t="str">
        <f>VLOOKUP(E24,'Budget v Actual'!A:B,2,FALSE)</f>
        <v>Printing, Stationery, Postage</v>
      </c>
      <c r="G24" s="41">
        <v>26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45446</v>
      </c>
      <c r="B25" s="38" t="s">
        <v>92</v>
      </c>
      <c r="C25" s="39" t="s">
        <v>109</v>
      </c>
      <c r="D25" s="39" t="s">
        <v>99</v>
      </c>
      <c r="E25" s="39" t="s">
        <v>88</v>
      </c>
      <c r="F25" s="47" t="str">
        <f>VLOOKUP(E25,'Budget v Actual'!A:B,2,FALSE)</f>
        <v>Grass Cutting</v>
      </c>
      <c r="G25" s="41">
        <v>395.39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45462</v>
      </c>
      <c r="B26" s="38" t="s">
        <v>86</v>
      </c>
      <c r="C26" s="39" t="s">
        <v>113</v>
      </c>
      <c r="D26" s="39" t="s">
        <v>114</v>
      </c>
      <c r="E26" s="39" t="s">
        <v>87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45474</v>
      </c>
      <c r="B27" s="38" t="s">
        <v>96</v>
      </c>
      <c r="C27" s="39" t="s">
        <v>106</v>
      </c>
      <c r="D27" s="39" t="s">
        <v>107</v>
      </c>
      <c r="E27" s="39" t="s">
        <v>95</v>
      </c>
      <c r="F27" s="47" t="str">
        <f>VLOOKUP(E27,'Budget v Actual'!A:B,2,FALSE)</f>
        <v>Water</v>
      </c>
      <c r="G27" s="41">
        <v>8.02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45476</v>
      </c>
      <c r="B28" s="38" t="s">
        <v>92</v>
      </c>
      <c r="C28" s="39" t="s">
        <v>109</v>
      </c>
      <c r="D28" s="39" t="s">
        <v>99</v>
      </c>
      <c r="E28" s="39" t="s">
        <v>88</v>
      </c>
      <c r="F28" s="47" t="str">
        <f>VLOOKUP(E28,'Budget v Actual'!A:B,2,FALSE)</f>
        <v>Grass Cutting</v>
      </c>
      <c r="G28" s="41">
        <v>395.39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45476</v>
      </c>
      <c r="B29" s="38" t="s">
        <v>92</v>
      </c>
      <c r="C29" s="39" t="s">
        <v>134</v>
      </c>
      <c r="D29" s="39" t="s">
        <v>141</v>
      </c>
      <c r="E29" s="39" t="s">
        <v>67</v>
      </c>
      <c r="F29" s="47" t="str">
        <f>VLOOKUP(E29,'Budget v Actual'!A:B,2,FALSE)</f>
        <v>Clerk's Salary</v>
      </c>
      <c r="G29" s="41">
        <v>311.10000000000002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45476</v>
      </c>
      <c r="B30" s="38" t="s">
        <v>92</v>
      </c>
      <c r="C30" s="39" t="s">
        <v>68</v>
      </c>
      <c r="D30" s="39" t="s">
        <v>110</v>
      </c>
      <c r="E30" s="39" t="s">
        <v>67</v>
      </c>
      <c r="F30" s="47" t="str">
        <f>VLOOKUP(E30,'Budget v Actual'!A:B,2,FALSE)</f>
        <v>Clerk's Salary</v>
      </c>
      <c r="G30" s="41">
        <v>77.599999999999994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45476</v>
      </c>
      <c r="B31" s="38" t="s">
        <v>92</v>
      </c>
      <c r="C31" s="39" t="s">
        <v>137</v>
      </c>
      <c r="D31" s="39" t="s">
        <v>124</v>
      </c>
      <c r="E31" s="39" t="s">
        <v>118</v>
      </c>
      <c r="F31" s="47" t="str">
        <f>VLOOKUP(E31,'Budget v Actual'!A:B,2,FALSE)</f>
        <v>Printing, Stationery, Postage</v>
      </c>
      <c r="G31" s="41">
        <v>46.99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45476</v>
      </c>
      <c r="B32" s="38" t="s">
        <v>92</v>
      </c>
      <c r="C32" s="39" t="s">
        <v>134</v>
      </c>
      <c r="D32" s="39" t="s">
        <v>135</v>
      </c>
      <c r="E32" s="39" t="s">
        <v>118</v>
      </c>
      <c r="F32" s="47" t="str">
        <f>VLOOKUP(E32,'Budget v Actual'!A:B,2,FALSE)</f>
        <v>Printing, Stationery, Postage</v>
      </c>
      <c r="G32" s="41">
        <v>26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45476</v>
      </c>
      <c r="B33" s="38" t="s">
        <v>92</v>
      </c>
      <c r="C33" s="39" t="s">
        <v>134</v>
      </c>
      <c r="D33" s="39" t="s">
        <v>140</v>
      </c>
      <c r="E33" s="39" t="s">
        <v>118</v>
      </c>
      <c r="F33" s="47" t="str">
        <f>VLOOKUP(E33,'Budget v Actual'!A:B,2,FALSE)</f>
        <v>Printing, Stationery, Postage</v>
      </c>
      <c r="G33" s="41">
        <v>7.95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45483</v>
      </c>
      <c r="B34" s="38" t="s">
        <v>92</v>
      </c>
      <c r="C34" s="39" t="s">
        <v>139</v>
      </c>
      <c r="D34" s="39" t="s">
        <v>111</v>
      </c>
      <c r="E34" s="39" t="s">
        <v>84</v>
      </c>
      <c r="F34" s="47" t="str">
        <f>VLOOKUP(E34,'[1]Budget v Actual'!A:B,2,FALSE)</f>
        <v>Subscriptions &amp; Membership</v>
      </c>
      <c r="G34" s="41">
        <v>36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45493</v>
      </c>
      <c r="B35" s="38" t="s">
        <v>86</v>
      </c>
      <c r="C35" s="39" t="s">
        <v>113</v>
      </c>
      <c r="D35" s="39" t="s">
        <v>114</v>
      </c>
      <c r="E35" s="39" t="s">
        <v>87</v>
      </c>
      <c r="F35" s="47" t="str">
        <f>VLOOKUP(E35,'[1]Budget v Actual'!A:B,2,FALSE)</f>
        <v>Room Hire</v>
      </c>
      <c r="G35" s="41">
        <v>7.5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45503</v>
      </c>
      <c r="B36" s="38" t="s">
        <v>96</v>
      </c>
      <c r="C36" s="39" t="s">
        <v>106</v>
      </c>
      <c r="D36" s="39" t="s">
        <v>107</v>
      </c>
      <c r="E36" s="39" t="s">
        <v>95</v>
      </c>
      <c r="F36" s="47" t="str">
        <f>VLOOKUP(E36,'Budget v Actual'!A:B,2,FALSE)</f>
        <v>Water</v>
      </c>
      <c r="G36" s="41">
        <v>7.77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45505</v>
      </c>
      <c r="B37" s="38" t="s">
        <v>92</v>
      </c>
      <c r="C37" s="39" t="s">
        <v>109</v>
      </c>
      <c r="D37" s="39" t="s">
        <v>99</v>
      </c>
      <c r="E37" s="39" t="s">
        <v>88</v>
      </c>
      <c r="F37" s="47" t="str">
        <f>VLOOKUP(E37,'Budget v Actual'!A:B,2,FALSE)</f>
        <v>Grass Cutting</v>
      </c>
      <c r="G37" s="41">
        <v>395.39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45505</v>
      </c>
      <c r="B38" s="38" t="s">
        <v>92</v>
      </c>
      <c r="C38" s="39" t="s">
        <v>134</v>
      </c>
      <c r="D38" s="39" t="s">
        <v>138</v>
      </c>
      <c r="E38" s="39" t="s">
        <v>67</v>
      </c>
      <c r="F38" s="47" t="str">
        <f>VLOOKUP(E38,'Budget v Actual'!A:B,2,FALSE)</f>
        <v>Clerk's Salary</v>
      </c>
      <c r="G38" s="41">
        <v>311.10000000000002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45505</v>
      </c>
      <c r="B39" s="38" t="s">
        <v>92</v>
      </c>
      <c r="C39" s="39" t="s">
        <v>68</v>
      </c>
      <c r="D39" s="39" t="s">
        <v>110</v>
      </c>
      <c r="E39" s="39" t="s">
        <v>67</v>
      </c>
      <c r="F39" s="47" t="str">
        <f>VLOOKUP(E39,'Budget v Actual'!A:B,2,FALSE)</f>
        <v>Clerk's Salary</v>
      </c>
      <c r="G39" s="41">
        <v>77.599999999999994</v>
      </c>
      <c r="H39" s="41"/>
      <c r="I39" s="42"/>
      <c r="K39" s="43"/>
    </row>
    <row r="40" spans="1:12" s="39" customFormat="1" ht="13.8" x14ac:dyDescent="0.3">
      <c r="A40" s="37">
        <v>45505</v>
      </c>
      <c r="B40" s="38" t="s">
        <v>92</v>
      </c>
      <c r="C40" s="39" t="s">
        <v>137</v>
      </c>
      <c r="D40" s="39" t="s">
        <v>136</v>
      </c>
      <c r="E40" s="39" t="s">
        <v>118</v>
      </c>
      <c r="F40" s="47" t="str">
        <f>VLOOKUP(E40,'Budget v Actual'!A:B,2,FALSE)</f>
        <v>Printing, Stationery, Postage</v>
      </c>
      <c r="G40" s="41">
        <v>46.99</v>
      </c>
      <c r="H40" s="41"/>
      <c r="I40" s="42"/>
      <c r="K40" s="43"/>
      <c r="L40" s="39" t="s">
        <v>61</v>
      </c>
    </row>
    <row r="41" spans="1:12" s="39" customFormat="1" ht="13.8" x14ac:dyDescent="0.3">
      <c r="A41" s="37">
        <v>45505</v>
      </c>
      <c r="B41" s="38" t="s">
        <v>92</v>
      </c>
      <c r="C41" s="39" t="s">
        <v>134</v>
      </c>
      <c r="D41" s="39" t="s">
        <v>135</v>
      </c>
      <c r="E41" s="39" t="s">
        <v>118</v>
      </c>
      <c r="F41" s="47" t="str">
        <f>VLOOKUP(E41,'Budget v Actual'!A:B,2,FALSE)</f>
        <v>Printing, Stationery, Postage</v>
      </c>
      <c r="G41" s="41">
        <v>26</v>
      </c>
      <c r="H41" s="41"/>
      <c r="I41" s="42"/>
      <c r="K41" s="43"/>
      <c r="L41" s="39" t="s">
        <v>61</v>
      </c>
    </row>
    <row r="42" spans="1:12" s="39" customFormat="1" ht="13.8" x14ac:dyDescent="0.3">
      <c r="A42" s="37">
        <v>45517</v>
      </c>
      <c r="B42" s="38" t="s">
        <v>92</v>
      </c>
      <c r="C42" s="39" t="s">
        <v>145</v>
      </c>
      <c r="D42" s="39" t="s">
        <v>146</v>
      </c>
      <c r="E42" s="39" t="s">
        <v>147</v>
      </c>
      <c r="F42" s="47" t="str">
        <f>VLOOKUP(E42,'Budget v Actual'!A:B,2,FALSE)</f>
        <v>Neighbourhood Plan</v>
      </c>
      <c r="G42" s="41">
        <v>5400</v>
      </c>
      <c r="H42" s="41"/>
      <c r="I42" s="42"/>
      <c r="K42" s="43"/>
      <c r="L42" s="39" t="s">
        <v>61</v>
      </c>
    </row>
    <row r="43" spans="1:12" s="39" customFormat="1" ht="13.8" x14ac:dyDescent="0.3">
      <c r="A43" s="37">
        <v>45524</v>
      </c>
      <c r="B43" s="38" t="s">
        <v>86</v>
      </c>
      <c r="C43" s="39" t="s">
        <v>113</v>
      </c>
      <c r="D43" s="39" t="s">
        <v>114</v>
      </c>
      <c r="E43" s="39" t="s">
        <v>87</v>
      </c>
      <c r="F43" s="47" t="str">
        <f>VLOOKUP(E43,'Budget v Actual'!A:B,2,FALSE)</f>
        <v>Bank Charges</v>
      </c>
      <c r="G43" s="41">
        <v>7.5</v>
      </c>
      <c r="H43" s="41"/>
      <c r="I43" s="42"/>
      <c r="K43" s="43"/>
      <c r="L43" s="39" t="s">
        <v>61</v>
      </c>
    </row>
    <row r="44" spans="1:12" s="39" customFormat="1" ht="13.8" x14ac:dyDescent="0.3">
      <c r="A44" s="37">
        <v>45531</v>
      </c>
      <c r="B44" s="38" t="s">
        <v>92</v>
      </c>
      <c r="C44" s="39" t="s">
        <v>158</v>
      </c>
      <c r="D44" s="39" t="s">
        <v>159</v>
      </c>
      <c r="E44" s="39" t="s">
        <v>91</v>
      </c>
      <c r="F44" s="47" t="str">
        <f>VLOOKUP(E44,'Budget v Actual'!A:B,2,FALSE)</f>
        <v>Village Hall Projects</v>
      </c>
      <c r="G44" s="41">
        <v>600</v>
      </c>
      <c r="H44" s="41"/>
      <c r="I44" s="42"/>
      <c r="K44" s="43"/>
      <c r="L44" s="39" t="s">
        <v>61</v>
      </c>
    </row>
    <row r="45" spans="1:12" s="39" customFormat="1" ht="13.8" x14ac:dyDescent="0.3">
      <c r="A45" s="37">
        <v>45531</v>
      </c>
      <c r="B45" s="38" t="s">
        <v>92</v>
      </c>
      <c r="C45" s="39" t="s">
        <v>156</v>
      </c>
      <c r="D45" s="39" t="s">
        <v>157</v>
      </c>
      <c r="E45" s="39" t="s">
        <v>128</v>
      </c>
      <c r="F45" s="47" t="str">
        <f>VLOOKUP(E45,'Budget v Actual'!A:B,2,FALSE)</f>
        <v>Audit</v>
      </c>
      <c r="G45" s="41">
        <v>252</v>
      </c>
      <c r="H45" s="41"/>
      <c r="I45" s="42"/>
      <c r="K45" s="43"/>
      <c r="L45" s="39" t="s">
        <v>61</v>
      </c>
    </row>
    <row r="46" spans="1:12" s="39" customFormat="1" ht="13.8" x14ac:dyDescent="0.3">
      <c r="A46" s="37">
        <v>45531</v>
      </c>
      <c r="B46" s="38" t="s">
        <v>92</v>
      </c>
      <c r="C46" s="39" t="s">
        <v>153</v>
      </c>
      <c r="D46" s="39" t="s">
        <v>154</v>
      </c>
      <c r="E46" s="39" t="s">
        <v>155</v>
      </c>
      <c r="F46" s="47" t="str">
        <f>VLOOKUP(E46,'Budget v Actual'!A:B,2,FALSE)</f>
        <v>Playground - Inspection</v>
      </c>
      <c r="G46" s="41">
        <v>198</v>
      </c>
      <c r="H46" s="41"/>
      <c r="I46" s="42"/>
      <c r="K46" s="43"/>
      <c r="L46" s="39" t="s">
        <v>61</v>
      </c>
    </row>
    <row r="47" spans="1:12" s="39" customFormat="1" ht="13.8" x14ac:dyDescent="0.3">
      <c r="A47" s="37">
        <v>45534</v>
      </c>
      <c r="B47" s="38" t="s">
        <v>96</v>
      </c>
      <c r="C47" s="39" t="s">
        <v>106</v>
      </c>
      <c r="D47" s="39" t="s">
        <v>107</v>
      </c>
      <c r="E47" s="39" t="s">
        <v>95</v>
      </c>
      <c r="F47" s="47" t="str">
        <f>VLOOKUP(E47,'Budget v Actual'!A:B,2,FALSE)</f>
        <v>Water</v>
      </c>
      <c r="G47" s="41">
        <v>9.92</v>
      </c>
      <c r="H47" s="41"/>
      <c r="I47" s="42"/>
      <c r="K47" s="43"/>
      <c r="L47" s="39" t="s">
        <v>61</v>
      </c>
    </row>
    <row r="48" spans="1:12" s="39" customFormat="1" ht="13.8" x14ac:dyDescent="0.3">
      <c r="A48" s="37">
        <v>45537</v>
      </c>
      <c r="B48" s="38" t="s">
        <v>92</v>
      </c>
      <c r="C48" s="39" t="s">
        <v>109</v>
      </c>
      <c r="D48" s="39" t="s">
        <v>99</v>
      </c>
      <c r="E48" s="39" t="s">
        <v>88</v>
      </c>
      <c r="F48" s="47" t="str">
        <f>VLOOKUP(E48,'[2]Budget v Actual'!A:B,2,FALSE)</f>
        <v>Grass Cutting</v>
      </c>
      <c r="G48" s="41">
        <v>395.39</v>
      </c>
      <c r="H48" s="41"/>
      <c r="I48" s="42"/>
      <c r="K48" s="43"/>
      <c r="L48" s="39" t="s">
        <v>61</v>
      </c>
    </row>
    <row r="49" spans="1:12" s="39" customFormat="1" ht="13.8" x14ac:dyDescent="0.3">
      <c r="A49" s="37">
        <v>45537</v>
      </c>
      <c r="B49" s="38" t="s">
        <v>92</v>
      </c>
      <c r="C49" s="39" t="s">
        <v>134</v>
      </c>
      <c r="D49" s="39" t="s">
        <v>152</v>
      </c>
      <c r="E49" s="39" t="s">
        <v>67</v>
      </c>
      <c r="F49" s="47" t="s">
        <v>13</v>
      </c>
      <c r="G49" s="41">
        <v>311.10000000000002</v>
      </c>
      <c r="H49" s="41"/>
      <c r="I49" s="42"/>
      <c r="K49" s="43"/>
    </row>
    <row r="50" spans="1:12" s="39" customFormat="1" ht="13.8" x14ac:dyDescent="0.3">
      <c r="A50" s="37">
        <v>45537</v>
      </c>
      <c r="B50" s="38" t="s">
        <v>92</v>
      </c>
      <c r="C50" s="39" t="s">
        <v>151</v>
      </c>
      <c r="D50" s="39" t="s">
        <v>150</v>
      </c>
      <c r="E50" s="39" t="s">
        <v>149</v>
      </c>
      <c r="F50" s="47" t="s">
        <v>102</v>
      </c>
      <c r="G50" s="41">
        <v>109.99</v>
      </c>
      <c r="H50" s="41"/>
      <c r="I50" s="42"/>
      <c r="K50" s="43"/>
      <c r="L50" s="39" t="s">
        <v>61</v>
      </c>
    </row>
    <row r="51" spans="1:12" s="39" customFormat="1" ht="13.8" x14ac:dyDescent="0.3">
      <c r="A51" s="37">
        <v>45537</v>
      </c>
      <c r="B51" s="38" t="s">
        <v>92</v>
      </c>
      <c r="C51" s="39" t="s">
        <v>68</v>
      </c>
      <c r="D51" s="39" t="s">
        <v>110</v>
      </c>
      <c r="E51" s="39" t="s">
        <v>67</v>
      </c>
      <c r="F51" s="47" t="s">
        <v>13</v>
      </c>
      <c r="G51" s="41">
        <v>77.599999999999994</v>
      </c>
      <c r="H51" s="41"/>
      <c r="I51" s="42"/>
      <c r="K51" s="43"/>
    </row>
    <row r="52" spans="1:12" s="39" customFormat="1" ht="13.8" x14ac:dyDescent="0.3">
      <c r="A52" s="37">
        <v>45537</v>
      </c>
      <c r="B52" s="38" t="s">
        <v>92</v>
      </c>
      <c r="C52" s="39" t="s">
        <v>134</v>
      </c>
      <c r="D52" s="39" t="s">
        <v>148</v>
      </c>
      <c r="E52" s="39" t="s">
        <v>118</v>
      </c>
      <c r="F52" s="47" t="s">
        <v>24</v>
      </c>
      <c r="G52" s="41">
        <v>26</v>
      </c>
      <c r="H52" s="41"/>
      <c r="I52" s="42"/>
      <c r="K52" s="43"/>
    </row>
    <row r="53" spans="1:12" s="39" customFormat="1" ht="13.8" x14ac:dyDescent="0.3">
      <c r="A53" s="37"/>
      <c r="B53" s="38"/>
      <c r="F53" s="47" t="e">
        <f>VLOOKUP(E53,'[2]Budget v Actual'!A:B,2,FALSE)</f>
        <v>#N/A</v>
      </c>
      <c r="G53" s="41"/>
      <c r="H53" s="41"/>
      <c r="I53" s="42"/>
      <c r="K53" s="43"/>
    </row>
    <row r="54" spans="1:12" s="39" customFormat="1" ht="13.8" x14ac:dyDescent="0.3">
      <c r="A54" s="37"/>
      <c r="B54" s="38"/>
      <c r="F54" s="47" t="e">
        <f>VLOOKUP(E54,'[3]Budget v Actual'!A:B,2,FALSE)</f>
        <v>#N/A</v>
      </c>
      <c r="G54" s="41"/>
      <c r="H54" s="41"/>
      <c r="I54" s="42"/>
      <c r="K54" s="43"/>
    </row>
    <row r="55" spans="1:12" s="39" customFormat="1" ht="13.8" x14ac:dyDescent="0.3">
      <c r="A55" s="37"/>
      <c r="B55" s="38"/>
      <c r="F55" s="47" t="s">
        <v>73</v>
      </c>
      <c r="G55" s="41"/>
      <c r="H55" s="41"/>
      <c r="I55" s="42"/>
      <c r="K55" s="43"/>
    </row>
    <row r="56" spans="1:12" s="39" customFormat="1" ht="13.8" x14ac:dyDescent="0.3">
      <c r="A56" s="37"/>
      <c r="B56" s="38"/>
      <c r="F56" s="47" t="s">
        <v>100</v>
      </c>
      <c r="G56" s="41"/>
      <c r="H56" s="41"/>
      <c r="I56" s="42"/>
      <c r="K56" s="43"/>
    </row>
    <row r="57" spans="1:12" s="39" customFormat="1" ht="13.8" x14ac:dyDescent="0.3">
      <c r="A57" s="37"/>
      <c r="B57" s="38"/>
      <c r="F57" s="47" t="s">
        <v>49</v>
      </c>
      <c r="G57" s="41"/>
      <c r="H57" s="41"/>
      <c r="I57" s="42"/>
      <c r="K57" s="43"/>
    </row>
    <row r="58" spans="1:12" s="39" customFormat="1" ht="13.8" x14ac:dyDescent="0.3">
      <c r="A58" s="37"/>
      <c r="B58" s="38"/>
      <c r="F58" s="40" t="s">
        <v>73</v>
      </c>
      <c r="G58" s="41"/>
      <c r="H58" s="41"/>
      <c r="I58" s="42"/>
      <c r="K58" s="43"/>
    </row>
    <row r="59" spans="1:12" s="39" customFormat="1" ht="13.8" x14ac:dyDescent="0.3">
      <c r="A59" s="37"/>
      <c r="B59" s="38"/>
      <c r="F59" s="40" t="e">
        <f>VLOOKUP(E59,'[3]Budget v Actual'!A:B,2,FALSE)</f>
        <v>#N/A</v>
      </c>
      <c r="G59" s="41"/>
      <c r="H59" s="41"/>
      <c r="I59" s="42"/>
      <c r="K59" s="43"/>
    </row>
    <row r="60" spans="1:12" s="39" customFormat="1" ht="13.8" x14ac:dyDescent="0.3">
      <c r="A60" s="37"/>
      <c r="B60" s="38"/>
      <c r="F60" s="40" t="e">
        <f>VLOOKUP(E60,'[3]Budget v Actual'!A:B,2,FALSE)</f>
        <v>#N/A</v>
      </c>
      <c r="G60" s="41"/>
      <c r="H60" s="41"/>
      <c r="I60" s="42"/>
      <c r="K60" s="43"/>
    </row>
    <row r="61" spans="1:12" s="39" customFormat="1" ht="13.8" x14ac:dyDescent="0.3">
      <c r="A61" s="37"/>
      <c r="B61" s="38"/>
      <c r="F61" s="40" t="e">
        <f>VLOOKUP(E61,'[3]Budget v Actual'!A:B,2,FALSE)</f>
        <v>#N/A</v>
      </c>
      <c r="G61" s="41"/>
      <c r="H61" s="41"/>
      <c r="I61" s="42"/>
      <c r="K61" s="43"/>
    </row>
    <row r="62" spans="1:12" s="39" customFormat="1" ht="13.8" x14ac:dyDescent="0.3">
      <c r="A62" s="37"/>
      <c r="B62" s="38"/>
      <c r="F62" s="40" t="s">
        <v>89</v>
      </c>
      <c r="G62" s="41"/>
      <c r="H62" s="41"/>
      <c r="I62" s="42"/>
      <c r="K62" s="43"/>
    </row>
    <row r="63" spans="1:12" s="39" customFormat="1" ht="13.8" x14ac:dyDescent="0.3">
      <c r="A63" s="37"/>
      <c r="B63" s="38"/>
      <c r="F63" s="40" t="s">
        <v>89</v>
      </c>
      <c r="G63" s="41"/>
      <c r="H63" s="41"/>
      <c r="I63" s="42"/>
      <c r="K63" s="43"/>
    </row>
    <row r="64" spans="1:12" s="39" customFormat="1" ht="13.8" x14ac:dyDescent="0.3">
      <c r="A64" s="37"/>
      <c r="B64" s="38"/>
      <c r="F64" s="40" t="s">
        <v>78</v>
      </c>
      <c r="G64" s="41"/>
      <c r="H64" s="41"/>
      <c r="I64" s="42"/>
      <c r="K64" s="43"/>
    </row>
    <row r="65" spans="1:11" s="39" customFormat="1" ht="13.8" x14ac:dyDescent="0.3">
      <c r="A65" s="37"/>
      <c r="B65" s="38"/>
      <c r="F65" s="40" t="s">
        <v>89</v>
      </c>
      <c r="G65" s="41"/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24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s">
        <v>73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24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s">
        <v>89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73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s">
        <v>78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101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89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s">
        <v>73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58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13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89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s">
        <v>73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s">
        <v>89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13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24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73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24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102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73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9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45397</v>
      </c>
      <c r="B3" s="27"/>
      <c r="C3" s="4" t="s">
        <v>90</v>
      </c>
      <c r="D3" s="4" t="s">
        <v>93</v>
      </c>
      <c r="E3" s="4" t="s">
        <v>85</v>
      </c>
      <c r="F3" s="8" t="str">
        <f>VLOOKUP(E3,'Budget v Actual'!A:B,2,FALSE)</f>
        <v>Precept</v>
      </c>
      <c r="G3" s="15">
        <v>8454.5</v>
      </c>
      <c r="H3" s="15"/>
      <c r="I3" s="15"/>
      <c r="J3" s="8"/>
      <c r="K3" s="23"/>
      <c r="M3" s="1" t="s">
        <v>61</v>
      </c>
    </row>
    <row r="4" spans="1:13" s="1" customFormat="1" ht="12" customHeight="1" x14ac:dyDescent="0.2">
      <c r="A4" s="2">
        <v>45420</v>
      </c>
      <c r="B4" s="13"/>
      <c r="C4" s="3" t="s">
        <v>68</v>
      </c>
      <c r="D4" s="8" t="s">
        <v>132</v>
      </c>
      <c r="E4" s="8" t="s">
        <v>133</v>
      </c>
      <c r="F4" s="8" t="str">
        <f>VLOOKUP(E4,'Budget v Actual'!A:B,2,FALSE)</f>
        <v>VAT Recovered</v>
      </c>
      <c r="G4" s="15">
        <v>3014.75</v>
      </c>
      <c r="H4" s="15"/>
      <c r="I4" s="15"/>
      <c r="J4" s="8"/>
      <c r="K4" s="23"/>
      <c r="M4" s="1" t="s">
        <v>61</v>
      </c>
    </row>
    <row r="5" spans="1:13" s="1" customFormat="1" ht="11.4" x14ac:dyDescent="0.2">
      <c r="A5" s="2">
        <v>45373</v>
      </c>
      <c r="B5" s="13"/>
      <c r="C5" s="3" t="s">
        <v>142</v>
      </c>
      <c r="D5" s="8" t="s">
        <v>143</v>
      </c>
      <c r="E5" s="8" t="s">
        <v>144</v>
      </c>
      <c r="F5" s="8" t="str">
        <f>VLOOKUP(E5,'Budget v Actual'!A:B,2,FALSE)</f>
        <v>Grants/Rebates</v>
      </c>
      <c r="G5" s="15">
        <v>8000</v>
      </c>
      <c r="H5" s="15"/>
      <c r="I5" s="15"/>
      <c r="J5" s="8"/>
      <c r="K5" s="23"/>
      <c r="M5" s="1" t="s">
        <v>61</v>
      </c>
    </row>
    <row r="6" spans="1:13" s="1" customFormat="1" ht="11.4" x14ac:dyDescent="0.2">
      <c r="A6" s="2"/>
      <c r="B6" s="27"/>
      <c r="C6" s="4"/>
      <c r="D6" s="4"/>
      <c r="E6" s="4"/>
      <c r="F6" s="8" t="e">
        <f>VLOOKUP(E6,'Budget v Actual'!A:B,2,FALSE)</f>
        <v>#N/A</v>
      </c>
      <c r="G6" s="15"/>
      <c r="H6" s="16"/>
      <c r="I6" s="15"/>
      <c r="K6" s="23"/>
      <c r="M6" s="1" t="s">
        <v>61</v>
      </c>
    </row>
    <row r="7" spans="1:13" s="1" customFormat="1" ht="12.6" customHeight="1" x14ac:dyDescent="0.2">
      <c r="A7" s="2"/>
      <c r="B7" s="27"/>
      <c r="C7" s="4"/>
      <c r="D7" s="4"/>
      <c r="E7" s="4"/>
      <c r="F7" s="8" t="e">
        <f>VLOOKUP(E7,'Budget v Actual'!A:B,2,FALSE)</f>
        <v>#N/A</v>
      </c>
      <c r="G7" s="15"/>
      <c r="H7" s="16"/>
      <c r="I7" s="15"/>
      <c r="K7" s="23"/>
      <c r="M7" s="1" t="s">
        <v>61</v>
      </c>
    </row>
    <row r="8" spans="1:13" s="1" customFormat="1" ht="11.4" x14ac:dyDescent="0.2">
      <c r="A8" s="2"/>
      <c r="B8" s="27"/>
      <c r="C8" s="3"/>
      <c r="D8" s="3"/>
      <c r="E8" s="3"/>
      <c r="F8" s="8" t="e">
        <f>VLOOKUP(E8,'Budget v Actual'!A:B,2,FALSE)</f>
        <v>#N/A</v>
      </c>
      <c r="H8" s="16"/>
      <c r="I8" s="15"/>
      <c r="K8" s="23"/>
      <c r="M8" s="1" t="s">
        <v>61</v>
      </c>
    </row>
    <row r="9" spans="1:13" s="1" customFormat="1" ht="10.8" customHeight="1" x14ac:dyDescent="0.2">
      <c r="A9" s="2"/>
      <c r="B9" s="27"/>
      <c r="C9" s="3"/>
      <c r="D9" s="3"/>
      <c r="E9" s="4"/>
      <c r="F9" s="8" t="e">
        <f>VLOOKUP(E9,'Budget v Actual'!A:B,2,FALSE)</f>
        <v>#N/A</v>
      </c>
      <c r="G9" s="15"/>
      <c r="H9" s="16"/>
      <c r="I9" s="15"/>
      <c r="K9" s="23"/>
      <c r="M9" s="1" t="s">
        <v>61</v>
      </c>
    </row>
    <row r="10" spans="1:13" s="1" customFormat="1" ht="10.199999999999999" customHeight="1" x14ac:dyDescent="0.2">
      <c r="A10" s="2"/>
      <c r="B10" s="27"/>
      <c r="C10" s="4"/>
      <c r="D10" s="4"/>
      <c r="E10" s="4"/>
      <c r="F10" s="8" t="e">
        <f>VLOOKUP(E10,'Budget v Actual'!A:B,2,FALSE)</f>
        <v>#N/A</v>
      </c>
      <c r="G10" s="15"/>
      <c r="H10" s="16"/>
      <c r="I10" s="15"/>
      <c r="K10" s="23"/>
    </row>
    <row r="11" spans="1:13" s="1" customFormat="1" ht="11.4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0.199999999999999" customHeight="1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8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3"/>
      <c r="D15" s="3"/>
      <c r="E15" s="3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1.4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44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4" t="e">
        <f>VLOOKUP(E17,'Budget v Actual'!A:B,2,FALSE)</f>
        <v>#N/A</v>
      </c>
      <c r="G17" s="15"/>
      <c r="H17" s="44"/>
      <c r="I17" s="15"/>
      <c r="J17" s="4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16"/>
      <c r="I18" s="1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/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8"/>
      <c r="I34" s="15"/>
      <c r="J34" s="10"/>
      <c r="K34" s="24"/>
    </row>
    <row r="35" spans="1:11" s="1" customFormat="1" ht="11.4" x14ac:dyDescent="0.2">
      <c r="A35" s="33"/>
      <c r="B35" s="29"/>
      <c r="F35" s="4"/>
      <c r="G35" s="18"/>
      <c r="H35" s="18"/>
      <c r="I35" s="15"/>
      <c r="K35" s="24"/>
    </row>
    <row r="36" spans="1:11" s="1" customFormat="1" ht="11.4" x14ac:dyDescent="0.2">
      <c r="A36" s="11" t="s">
        <v>65</v>
      </c>
      <c r="B36" s="13"/>
      <c r="C36" s="12"/>
      <c r="D36" s="12"/>
      <c r="E36" s="12"/>
      <c r="F36" s="4"/>
      <c r="G36" s="19"/>
      <c r="H36" s="18"/>
      <c r="I36" s="15"/>
      <c r="K36" s="24"/>
    </row>
    <row r="37" spans="1:11" s="1" customFormat="1" ht="11.4" x14ac:dyDescent="0.2">
      <c r="A37" s="33"/>
      <c r="B37" s="13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11"/>
      <c r="B41" s="13"/>
      <c r="C41" s="12"/>
      <c r="D41" s="12"/>
      <c r="E41" s="12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F43" s="4"/>
      <c r="G43" s="19"/>
      <c r="H43" s="18"/>
      <c r="I43" s="15"/>
      <c r="J43" s="13"/>
      <c r="K43" s="24"/>
    </row>
    <row r="44" spans="1:11" s="1" customFormat="1" ht="11.4" x14ac:dyDescent="0.2">
      <c r="A44" s="33"/>
      <c r="B44" s="29"/>
      <c r="F44" s="4"/>
      <c r="G44" s="19"/>
      <c r="H44" s="18"/>
      <c r="I44" s="15"/>
      <c r="K44" s="24"/>
    </row>
    <row r="45" spans="1:11" s="1" customFormat="1" ht="11.4" x14ac:dyDescent="0.2">
      <c r="A45" s="11"/>
      <c r="B45" s="13"/>
      <c r="C45" s="12"/>
      <c r="D45" s="12"/>
      <c r="F45" s="4"/>
      <c r="G45" s="19"/>
      <c r="H45" s="18"/>
      <c r="I45" s="15"/>
      <c r="K45" s="24"/>
    </row>
    <row r="46" spans="1:11" s="1" customFormat="1" ht="11.4" x14ac:dyDescent="0.2">
      <c r="A46" s="33"/>
      <c r="B46" s="13"/>
      <c r="F46" s="4"/>
      <c r="G46" s="19"/>
      <c r="H46" s="18"/>
      <c r="I46" s="15"/>
      <c r="J46" s="10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9" customFormat="1" ht="11.4" x14ac:dyDescent="0.2">
      <c r="A55" s="33"/>
      <c r="B55" s="13"/>
      <c r="C55" s="1"/>
      <c r="D55" s="1"/>
      <c r="E55" s="1"/>
      <c r="F55" s="4"/>
      <c r="G55" s="19"/>
      <c r="H55" s="18"/>
      <c r="I55" s="15"/>
      <c r="J55" s="1"/>
      <c r="K55" s="24"/>
    </row>
    <row r="56" spans="1:11" s="1" customFormat="1" ht="11.4" x14ac:dyDescent="0.2">
      <c r="A56" s="33"/>
      <c r="B56" s="13"/>
      <c r="F56" s="4"/>
      <c r="G56" s="19"/>
      <c r="H56" s="18"/>
      <c r="I56" s="15"/>
      <c r="K56" s="24"/>
    </row>
    <row r="57" spans="1:11" s="1" customFormat="1" ht="11.4" x14ac:dyDescent="0.2">
      <c r="A57" s="33"/>
      <c r="B57" s="13"/>
      <c r="F57" s="4"/>
      <c r="G57" s="19"/>
      <c r="H57" s="36"/>
      <c r="I57" s="15"/>
      <c r="J57" s="9"/>
      <c r="K57" s="25"/>
    </row>
    <row r="58" spans="1:11" s="1" customFormat="1" ht="11.4" x14ac:dyDescent="0.2">
      <c r="A58" s="33"/>
      <c r="B58" s="13"/>
      <c r="F58" s="4"/>
      <c r="G58" s="19"/>
      <c r="H58" s="18"/>
      <c r="I58" s="15"/>
      <c r="K58" s="24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6"/>
      <c r="I66" s="15"/>
      <c r="K66" s="23"/>
    </row>
    <row r="67" spans="1:11" s="1" customFormat="1" ht="11.4" x14ac:dyDescent="0.2">
      <c r="A67" s="2"/>
      <c r="B67" s="27"/>
      <c r="C67" s="4"/>
      <c r="D67" s="3"/>
      <c r="E67" s="3"/>
      <c r="F67" s="4"/>
      <c r="G67" s="15"/>
      <c r="H67" s="18"/>
      <c r="I67" s="15"/>
      <c r="K67" s="24"/>
    </row>
    <row r="68" spans="1:11" s="1" customFormat="1" ht="11.4" x14ac:dyDescent="0.2">
      <c r="A68" s="33"/>
      <c r="B68" s="13"/>
      <c r="F68" s="4"/>
      <c r="G68" s="19"/>
      <c r="H68" s="19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8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7" x14ac:dyDescent="0.25">
      <c r="A369" s="33"/>
      <c r="B369" s="13"/>
      <c r="C369" s="1"/>
      <c r="D369" s="1"/>
      <c r="E369" s="1"/>
      <c r="F369" s="4"/>
      <c r="G369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31" activePane="bottomRight" state="frozen"/>
      <selection pane="topRight" activeCell="B1" sqref="B1"/>
      <selection pane="bottomLeft" activeCell="A2" sqref="A2"/>
      <selection pane="bottomRight" activeCell="F48" sqref="F48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103</v>
      </c>
      <c r="D1" s="49"/>
      <c r="E1" s="71" t="s">
        <v>104</v>
      </c>
      <c r="F1" s="71"/>
      <c r="G1" s="50" t="s">
        <v>38</v>
      </c>
      <c r="H1" s="50" t="s">
        <v>105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16909</v>
      </c>
      <c r="D3" s="54"/>
      <c r="E3" s="53">
        <f>SUMIF(Receipts!E:E,A3,Receipts!G:G)</f>
        <v>8454.5</v>
      </c>
      <c r="F3" s="53">
        <v>0</v>
      </c>
      <c r="G3" s="53">
        <f t="shared" ref="G3:G6" si="0">SUM(E3:F3)</f>
        <v>8454.5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94</v>
      </c>
      <c r="C4" s="58">
        <v>0</v>
      </c>
      <c r="D4" s="54"/>
      <c r="E4" s="53">
        <f>SUMIF(Receipts!E:E,A4,Receipts!G:G)</f>
        <v>8000</v>
      </c>
      <c r="F4" s="53"/>
      <c r="G4" s="53">
        <f t="shared" si="0"/>
        <v>8000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3014.75</v>
      </c>
      <c r="F5" s="53"/>
      <c r="G5" s="53">
        <f t="shared" si="0"/>
        <v>3014.75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16909</v>
      </c>
      <c r="D6" s="56"/>
      <c r="E6" s="57">
        <f>SUM(E3:E5)</f>
        <v>19469.25</v>
      </c>
      <c r="F6" s="57">
        <f>SUM(F3:F5)</f>
        <v>0</v>
      </c>
      <c r="G6" s="57">
        <f t="shared" si="0"/>
        <v>19469.25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2332.1999999999998</v>
      </c>
      <c r="F10" s="53"/>
      <c r="G10" s="53">
        <f t="shared" ref="G10:G30" si="1">SUM(E10:F10)</f>
        <v>2332.1999999999998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492</v>
      </c>
      <c r="F11" s="53"/>
      <c r="G11" s="53">
        <f t="shared" si="1"/>
        <v>492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904.39</v>
      </c>
      <c r="F12" s="53"/>
      <c r="G12" s="53">
        <f t="shared" si="1"/>
        <v>904.39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73</v>
      </c>
      <c r="C13" s="58">
        <v>100</v>
      </c>
      <c r="D13" s="54"/>
      <c r="E13" s="53">
        <f>SUMIF(Payments!E:E,A13,Payments!G:G)</f>
        <v>37.5</v>
      </c>
      <c r="F13" s="53"/>
      <c r="G13" s="53">
        <f t="shared" si="1"/>
        <v>37.5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363.76000000000005</v>
      </c>
      <c r="F14" s="53"/>
      <c r="G14" s="53">
        <f t="shared" si="1"/>
        <v>363.76000000000005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2372.3399999999997</v>
      </c>
      <c r="F16" s="53"/>
      <c r="G16" s="53">
        <f t="shared" si="1"/>
        <v>2372.3399999999997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78</v>
      </c>
      <c r="C17" s="58">
        <v>620</v>
      </c>
      <c r="D17" s="54"/>
      <c r="E17" s="53">
        <f>SUMIF(Payments!E:E,A17,Payments!G:G)</f>
        <v>216.5</v>
      </c>
      <c r="F17" s="53"/>
      <c r="G17" s="53">
        <f t="shared" si="1"/>
        <v>216.5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74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75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0</v>
      </c>
      <c r="F20" s="53"/>
      <c r="G20" s="53">
        <f t="shared" si="1"/>
        <v>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326.64</v>
      </c>
      <c r="F21" s="53"/>
      <c r="G21" s="53">
        <f t="shared" si="1"/>
        <v>326.64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109.99</v>
      </c>
      <c r="F22" s="53"/>
      <c r="G22" s="53">
        <f t="shared" si="1"/>
        <v>109.99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5400</v>
      </c>
      <c r="F23" s="53"/>
      <c r="G23" s="53">
        <f t="shared" si="1"/>
        <v>5400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0</v>
      </c>
      <c r="F24" s="53"/>
      <c r="G24" s="53">
        <f t="shared" si="1"/>
        <v>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76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198</v>
      </c>
      <c r="F28" s="53"/>
      <c r="G28" s="53">
        <f t="shared" si="1"/>
        <v>198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97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79</v>
      </c>
      <c r="B31" s="69" t="s">
        <v>80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82</v>
      </c>
      <c r="B32" s="69" t="s">
        <v>81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83</v>
      </c>
      <c r="B33" s="69" t="s">
        <v>70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91</v>
      </c>
      <c r="B34" s="69" t="s">
        <v>71</v>
      </c>
      <c r="C34" s="58">
        <v>400</v>
      </c>
      <c r="D34" s="54"/>
      <c r="E34" s="53">
        <v>600</v>
      </c>
      <c r="F34" s="53"/>
      <c r="G34" s="53">
        <v>600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72</v>
      </c>
      <c r="C35" s="58">
        <v>100</v>
      </c>
      <c r="D35" s="54"/>
      <c r="E35" s="53">
        <v>48.71</v>
      </c>
      <c r="F35" s="53"/>
      <c r="G35" s="53">
        <v>48.71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77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13402.029999999999</v>
      </c>
      <c r="F38" s="57">
        <f>SUM(F10:F37)</f>
        <v>0</v>
      </c>
      <c r="G38" s="57">
        <f>SUM(G10:G37)</f>
        <v>13402.029999999999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18486.46</v>
      </c>
      <c r="D40" s="59"/>
      <c r="E40" s="60">
        <v>18486.46</v>
      </c>
      <c r="F40" s="60">
        <v>0</v>
      </c>
      <c r="G40" s="60">
        <v>18486.46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16909</v>
      </c>
      <c r="D41" s="59"/>
      <c r="E41" s="60">
        <f>E6</f>
        <v>19469.25</v>
      </c>
      <c r="F41" s="60">
        <f>F6</f>
        <v>0</v>
      </c>
      <c r="G41" s="60">
        <f>SUM(E41:F41)</f>
        <v>19469.25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-13402.029999999999</v>
      </c>
      <c r="F42" s="60">
        <f>-SUM(F38)</f>
        <v>0</v>
      </c>
      <c r="G42" s="60">
        <f>SUM(E42:F42)</f>
        <v>-13402.029999999999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21980.46</v>
      </c>
      <c r="D43" s="59"/>
      <c r="E43" s="60">
        <f>SUM(E40:E42)</f>
        <v>24553.68</v>
      </c>
      <c r="F43" s="60">
        <f t="shared" si="2"/>
        <v>0</v>
      </c>
      <c r="G43" s="60">
        <f>SUM(G40:G42)</f>
        <v>24553.68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24553.68</v>
      </c>
      <c r="H45" s="60"/>
      <c r="I45" s="60"/>
      <c r="J45" s="69"/>
      <c r="K45" s="77">
        <f>SUM(G45-G43)</f>
        <v>0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69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horizontalDpi="300" verticalDpi="300" r:id="rId1"/>
  <headerFooter>
    <oddHeader>&amp;C&amp;"Calibri,Regular"Shearsby Parish Council
Receipts and Payments Account
As At 31st August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2024-09-18T12:04:25Z</cp:lastPrinted>
  <dcterms:created xsi:type="dcterms:W3CDTF">2000-02-12T16:04:24Z</dcterms:created>
  <dcterms:modified xsi:type="dcterms:W3CDTF">2024-09-18T12:04:49Z</dcterms:modified>
</cp:coreProperties>
</file>